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76" windowWidth="13596" windowHeight="5892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'Sheet1'!$A$1:$O$83</definedName>
  </definedNames>
  <calcPr fullCalcOnLoad="1"/>
</workbook>
</file>

<file path=xl/comments1.xml><?xml version="1.0" encoding="utf-8"?>
<comments xmlns="http://schemas.openxmlformats.org/spreadsheetml/2006/main">
  <authors>
    <author>yong</author>
  </authors>
  <commentList>
    <comment ref="I3" authorId="0">
      <text>
        <r>
          <rPr>
            <b/>
            <sz val="9"/>
            <rFont val="新細明體"/>
            <family val="1"/>
          </rPr>
          <t>yong:</t>
        </r>
        <r>
          <rPr>
            <sz val="9"/>
            <rFont val="新細明體"/>
            <family val="1"/>
          </rPr>
          <t xml:space="preserve">
1. t值
2. F值
3. 卡方值
4. d值</t>
        </r>
      </text>
    </comment>
  </commentList>
</comments>
</file>

<file path=xl/sharedStrings.xml><?xml version="1.0" encoding="utf-8"?>
<sst xmlns="http://schemas.openxmlformats.org/spreadsheetml/2006/main" count="41" uniqueCount="40">
  <si>
    <t>效果量r</t>
  </si>
  <si>
    <t>統計量數值</t>
  </si>
  <si>
    <t>樣本數(n1+n2)</t>
  </si>
  <si>
    <t>1. t值</t>
  </si>
  <si>
    <t>2. F值</t>
  </si>
  <si>
    <t>3. chi2值</t>
  </si>
  <si>
    <t>4. d值</t>
  </si>
  <si>
    <t>統計量類型</t>
  </si>
  <si>
    <t>2*2方格</t>
  </si>
  <si>
    <t>備註</t>
  </si>
  <si>
    <t>二組:(N-2)</t>
  </si>
  <si>
    <t>編號</t>
  </si>
  <si>
    <t>作者</t>
  </si>
  <si>
    <t>年代</t>
  </si>
  <si>
    <t>篇名</t>
  </si>
  <si>
    <t>刊名</t>
  </si>
  <si>
    <t>摘要概述</t>
  </si>
  <si>
    <t>統計量類型</t>
  </si>
  <si>
    <t>統計量數值</t>
  </si>
  <si>
    <t>樣本數(n1+n2)</t>
  </si>
  <si>
    <t>效果量Ri</t>
  </si>
  <si>
    <t>fail-safe N</t>
  </si>
  <si>
    <t>總研究篇數</t>
  </si>
  <si>
    <t>Wi</t>
  </si>
  <si>
    <t>(Ri-Ribar)^2</t>
  </si>
  <si>
    <t>Ribar</t>
  </si>
  <si>
    <t>Zri</t>
  </si>
  <si>
    <t>(Winner' t檢定)</t>
  </si>
  <si>
    <t>異質性檢定Q</t>
  </si>
  <si>
    <t>效果量ti</t>
  </si>
  <si>
    <t>效果量Zi</t>
  </si>
  <si>
    <t>解釋變異量r2(%)</t>
  </si>
  <si>
    <t>(Stouffer' Z檢定)</t>
  </si>
  <si>
    <t>機率值(卡方-p值)</t>
  </si>
  <si>
    <t>機率值(Z值-p值)</t>
  </si>
  <si>
    <t>判斷值 5K+10</t>
  </si>
  <si>
    <t>(以樣本數為基準)</t>
  </si>
  <si>
    <t>效果量di</t>
  </si>
  <si>
    <t>Zrbar</t>
  </si>
  <si>
    <t>加負號之效果量Ri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</si>
</sst>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_ "/>
    <numFmt numFmtId="178" formatCode="0.0000_);[Red]\(0.0000\)"/>
    <numFmt numFmtId="179" formatCode="0.00000_ "/>
    <numFmt numFmtId="180" formatCode="0.000_);[Red]\(0.000\)"/>
    <numFmt numFmtId="181" formatCode="0_);[Red]\(0\)"/>
    <numFmt numFmtId="182" formatCode="0.000_ ;[Red]\-0.0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0_);[Red]\(0.00000000\)"/>
    <numFmt numFmtId="187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3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DashDotDot"/>
      <top style="double"/>
      <bottom style="thin"/>
    </border>
    <border>
      <left style="mediumDashDotDot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DotDot"/>
      <top style="thin"/>
      <bottom style="thin"/>
    </border>
    <border>
      <left style="mediumDashDotDot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DashDotDot"/>
      <top style="thin"/>
      <bottom style="thick"/>
    </border>
    <border>
      <left style="mediumDashDotDot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 style="mediumDashed"/>
      <top style="thick"/>
      <bottom style="double"/>
    </border>
    <border>
      <left style="mediumDashed"/>
      <right style="thick"/>
      <top style="thick"/>
      <bottom style="double"/>
    </border>
    <border>
      <left style="mediumDashed"/>
      <right style="mediumDashed"/>
      <top style="double"/>
      <bottom>
        <color indexed="63"/>
      </bottom>
    </border>
    <border>
      <left style="mediumDashed"/>
      <right style="thick"/>
      <top style="double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thick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thick"/>
    </border>
    <border>
      <left style="mediumDashed"/>
      <right style="thick"/>
      <top>
        <color indexed="63"/>
      </top>
      <bottom style="thick"/>
    </border>
    <border>
      <left style="thick"/>
      <right style="mediumDashed"/>
      <top>
        <color indexed="63"/>
      </top>
      <bottom>
        <color indexed="63"/>
      </bottom>
    </border>
    <border>
      <left style="thick"/>
      <right style="mediumDashed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177" fontId="0" fillId="32" borderId="10" xfId="0" applyNumberFormat="1" applyFill="1" applyBorder="1" applyAlignment="1">
      <alignment horizontal="center" vertical="center"/>
    </xf>
    <xf numFmtId="176" fontId="0" fillId="32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0" fontId="3" fillId="34" borderId="11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181" fontId="3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180" fontId="3" fillId="37" borderId="12" xfId="0" applyNumberFormat="1" applyFont="1" applyFill="1" applyBorder="1" applyAlignment="1">
      <alignment vertical="center"/>
    </xf>
    <xf numFmtId="180" fontId="3" fillId="37" borderId="13" xfId="0" applyNumberFormat="1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180" fontId="3" fillId="38" borderId="12" xfId="0" applyNumberFormat="1" applyFont="1" applyFill="1" applyBorder="1" applyAlignment="1">
      <alignment vertical="center"/>
    </xf>
    <xf numFmtId="180" fontId="3" fillId="37" borderId="15" xfId="0" applyNumberFormat="1" applyFont="1" applyFill="1" applyBorder="1" applyAlignment="1">
      <alignment vertical="center"/>
    </xf>
    <xf numFmtId="180" fontId="3" fillId="37" borderId="16" xfId="0" applyNumberFormat="1" applyFont="1" applyFill="1" applyBorder="1" applyAlignment="1">
      <alignment vertical="center"/>
    </xf>
    <xf numFmtId="181" fontId="3" fillId="38" borderId="17" xfId="0" applyNumberFormat="1" applyFont="1" applyFill="1" applyBorder="1" applyAlignment="1">
      <alignment horizontal="center" vertical="center"/>
    </xf>
    <xf numFmtId="180" fontId="3" fillId="38" borderId="15" xfId="0" applyNumberFormat="1" applyFont="1" applyFill="1" applyBorder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180" fontId="3" fillId="37" borderId="18" xfId="0" applyNumberFormat="1" applyFont="1" applyFill="1" applyBorder="1" applyAlignment="1">
      <alignment vertical="center"/>
    </xf>
    <xf numFmtId="180" fontId="3" fillId="37" borderId="19" xfId="0" applyNumberFormat="1" applyFont="1" applyFill="1" applyBorder="1" applyAlignment="1">
      <alignment vertical="center"/>
    </xf>
    <xf numFmtId="181" fontId="3" fillId="38" borderId="20" xfId="0" applyNumberFormat="1" applyFont="1" applyFill="1" applyBorder="1" applyAlignment="1">
      <alignment horizontal="center" vertical="center"/>
    </xf>
    <xf numFmtId="180" fontId="3" fillId="38" borderId="18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39" borderId="22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right" vertical="center"/>
    </xf>
    <xf numFmtId="180" fontId="3" fillId="35" borderId="2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23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Fill="1" applyBorder="1" applyAlignment="1">
      <alignment horizontal="center" vertical="center"/>
    </xf>
    <xf numFmtId="180" fontId="3" fillId="0" borderId="29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vertical="center"/>
    </xf>
    <xf numFmtId="180" fontId="3" fillId="35" borderId="31" xfId="0" applyNumberFormat="1" applyFont="1" applyFill="1" applyBorder="1" applyAlignment="1">
      <alignment horizontal="center" vertical="center"/>
    </xf>
    <xf numFmtId="181" fontId="3" fillId="36" borderId="11" xfId="0" applyNumberFormat="1" applyFont="1" applyFill="1" applyBorder="1" applyAlignment="1">
      <alignment horizontal="center" vertical="center"/>
    </xf>
    <xf numFmtId="181" fontId="3" fillId="39" borderId="32" xfId="0" applyNumberFormat="1" applyFont="1" applyFill="1" applyBorder="1" applyAlignment="1">
      <alignment horizontal="center" vertical="center"/>
    </xf>
    <xf numFmtId="181" fontId="3" fillId="32" borderId="31" xfId="0" applyNumberFormat="1" applyFont="1" applyFill="1" applyBorder="1" applyAlignment="1">
      <alignment horizontal="center" vertical="center"/>
    </xf>
    <xf numFmtId="181" fontId="3" fillId="38" borderId="33" xfId="0" applyNumberFormat="1" applyFont="1" applyFill="1" applyBorder="1" applyAlignment="1">
      <alignment vertical="center"/>
    </xf>
    <xf numFmtId="181" fontId="3" fillId="38" borderId="34" xfId="0" applyNumberFormat="1" applyFont="1" applyFill="1" applyBorder="1" applyAlignment="1">
      <alignment vertical="center"/>
    </xf>
    <xf numFmtId="181" fontId="3" fillId="38" borderId="35" xfId="0" applyNumberFormat="1" applyFont="1" applyFill="1" applyBorder="1" applyAlignment="1">
      <alignment vertical="center"/>
    </xf>
    <xf numFmtId="180" fontId="3" fillId="35" borderId="11" xfId="0" applyNumberFormat="1" applyFont="1" applyFill="1" applyBorder="1" applyAlignment="1">
      <alignment horizontal="center" vertical="center"/>
    </xf>
    <xf numFmtId="180" fontId="3" fillId="40" borderId="36" xfId="0" applyNumberFormat="1" applyFont="1" applyFill="1" applyBorder="1" applyAlignment="1">
      <alignment horizontal="center" vertical="center"/>
    </xf>
    <xf numFmtId="180" fontId="3" fillId="40" borderId="12" xfId="0" applyNumberFormat="1" applyFont="1" applyFill="1" applyBorder="1" applyAlignment="1">
      <alignment horizontal="center" vertical="center"/>
    </xf>
    <xf numFmtId="180" fontId="3" fillId="40" borderId="37" xfId="0" applyNumberFormat="1" applyFont="1" applyFill="1" applyBorder="1" applyAlignment="1">
      <alignment horizontal="center" vertical="center"/>
    </xf>
    <xf numFmtId="180" fontId="3" fillId="40" borderId="33" xfId="0" applyNumberFormat="1" applyFont="1" applyFill="1" applyBorder="1" applyAlignment="1">
      <alignment horizontal="center" vertical="center"/>
    </xf>
    <xf numFmtId="180" fontId="3" fillId="40" borderId="15" xfId="0" applyNumberFormat="1" applyFont="1" applyFill="1" applyBorder="1" applyAlignment="1">
      <alignment horizontal="center" vertical="center"/>
    </xf>
    <xf numFmtId="180" fontId="3" fillId="40" borderId="34" xfId="0" applyNumberFormat="1" applyFont="1" applyFill="1" applyBorder="1" applyAlignment="1">
      <alignment horizontal="center" vertical="center"/>
    </xf>
    <xf numFmtId="180" fontId="3" fillId="40" borderId="18" xfId="0" applyNumberFormat="1" applyFont="1" applyFill="1" applyBorder="1" applyAlignment="1">
      <alignment horizontal="center" vertical="center"/>
    </xf>
    <xf numFmtId="180" fontId="3" fillId="40" borderId="35" xfId="0" applyNumberFormat="1" applyFont="1" applyFill="1" applyBorder="1" applyAlignment="1">
      <alignment horizontal="center" vertical="center"/>
    </xf>
    <xf numFmtId="180" fontId="3" fillId="36" borderId="38" xfId="0" applyNumberFormat="1" applyFont="1" applyFill="1" applyBorder="1" applyAlignment="1">
      <alignment horizontal="center" vertical="center"/>
    </xf>
    <xf numFmtId="180" fontId="3" fillId="36" borderId="39" xfId="0" applyNumberFormat="1" applyFont="1" applyFill="1" applyBorder="1" applyAlignment="1">
      <alignment horizontal="center" vertical="center"/>
    </xf>
    <xf numFmtId="180" fontId="3" fillId="39" borderId="40" xfId="0" applyNumberFormat="1" applyFont="1" applyFill="1" applyBorder="1" applyAlignment="1">
      <alignment horizontal="center" vertical="center"/>
    </xf>
    <xf numFmtId="182" fontId="3" fillId="39" borderId="40" xfId="0" applyNumberFormat="1" applyFont="1" applyFill="1" applyBorder="1" applyAlignment="1">
      <alignment horizontal="center" vertical="center"/>
    </xf>
    <xf numFmtId="180" fontId="3" fillId="39" borderId="41" xfId="0" applyNumberFormat="1" applyFont="1" applyFill="1" applyBorder="1" applyAlignment="1">
      <alignment horizontal="center" vertical="center"/>
    </xf>
    <xf numFmtId="180" fontId="3" fillId="41" borderId="42" xfId="0" applyNumberFormat="1" applyFont="1" applyFill="1" applyBorder="1" applyAlignment="1">
      <alignment horizontal="center" vertical="center"/>
    </xf>
    <xf numFmtId="180" fontId="3" fillId="41" borderId="43" xfId="0" applyNumberFormat="1" applyFont="1" applyFill="1" applyBorder="1" applyAlignment="1">
      <alignment horizontal="center" vertical="center"/>
    </xf>
    <xf numFmtId="180" fontId="3" fillId="0" borderId="42" xfId="0" applyNumberFormat="1" applyFont="1" applyBorder="1" applyAlignment="1">
      <alignment horizontal="center" vertical="center"/>
    </xf>
    <xf numFmtId="180" fontId="3" fillId="0" borderId="42" xfId="0" applyNumberFormat="1" applyFont="1" applyFill="1" applyBorder="1" applyAlignment="1">
      <alignment horizontal="center" vertical="center"/>
    </xf>
    <xf numFmtId="180" fontId="3" fillId="0" borderId="43" xfId="0" applyNumberFormat="1" applyFont="1" applyBorder="1" applyAlignment="1">
      <alignment horizontal="center" vertical="center"/>
    </xf>
    <xf numFmtId="180" fontId="6" fillId="42" borderId="44" xfId="0" applyNumberFormat="1" applyFont="1" applyFill="1" applyBorder="1" applyAlignment="1">
      <alignment horizontal="center" vertical="center"/>
    </xf>
    <xf numFmtId="180" fontId="6" fillId="42" borderId="45" xfId="0" applyNumberFormat="1" applyFont="1" applyFill="1" applyBorder="1" applyAlignment="1">
      <alignment horizontal="center" vertical="center"/>
    </xf>
    <xf numFmtId="180" fontId="3" fillId="41" borderId="46" xfId="0" applyNumberFormat="1" applyFont="1" applyFill="1" applyBorder="1" applyAlignment="1">
      <alignment horizontal="center" vertical="center"/>
    </xf>
    <xf numFmtId="180" fontId="3" fillId="0" borderId="46" xfId="0" applyNumberFormat="1" applyFont="1" applyBorder="1" applyAlignment="1">
      <alignment horizontal="center" vertical="center"/>
    </xf>
    <xf numFmtId="180" fontId="6" fillId="42" borderId="47" xfId="0" applyNumberFormat="1" applyFont="1" applyFill="1" applyBorder="1" applyAlignment="1">
      <alignment horizontal="center" vertical="center"/>
    </xf>
    <xf numFmtId="0" fontId="3" fillId="37" borderId="36" xfId="0" applyNumberFormat="1" applyFont="1" applyFill="1" applyBorder="1" applyAlignment="1">
      <alignment horizontal="center" vertical="center"/>
    </xf>
    <xf numFmtId="0" fontId="3" fillId="37" borderId="48" xfId="0" applyNumberFormat="1" applyFont="1" applyFill="1" applyBorder="1" applyAlignment="1">
      <alignment horizontal="center" vertical="center"/>
    </xf>
    <xf numFmtId="0" fontId="3" fillId="37" borderId="4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emf" /><Relationship Id="rId14" Type="http://schemas.openxmlformats.org/officeDocument/2006/relationships/image" Target="../media/image14.wmf" /><Relationship Id="rId15" Type="http://schemas.openxmlformats.org/officeDocument/2006/relationships/image" Target="../media/image15.emf" /><Relationship Id="rId16" Type="http://schemas.openxmlformats.org/officeDocument/2006/relationships/image" Target="../media/image16.wmf" /><Relationship Id="rId17" Type="http://schemas.openxmlformats.org/officeDocument/2006/relationships/image" Target="../media/image17.emf" /><Relationship Id="rId18" Type="http://schemas.openxmlformats.org/officeDocument/2006/relationships/image" Target="../media/image18.wmf" /><Relationship Id="rId19" Type="http://schemas.openxmlformats.org/officeDocument/2006/relationships/image" Target="../media/image19.emf" /><Relationship Id="rId20" Type="http://schemas.openxmlformats.org/officeDocument/2006/relationships/image" Target="../media/image18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83"/>
  <sheetViews>
    <sheetView zoomScale="75" zoomScaleNormal="75" zoomScalePageLayoutView="0" workbookViewId="0" topLeftCell="F1">
      <selection activeCell="I17" sqref="I17"/>
    </sheetView>
  </sheetViews>
  <sheetFormatPr defaultColWidth="16.75390625" defaultRowHeight="16.5"/>
  <cols>
    <col min="1" max="1" width="5.625" style="6" customWidth="1"/>
    <col min="2" max="2" width="7.25390625" style="6" customWidth="1"/>
    <col min="3" max="3" width="7.00390625" style="6" customWidth="1"/>
    <col min="4" max="5" width="5.75390625" style="6" customWidth="1"/>
    <col min="6" max="6" width="6.25390625" style="6" customWidth="1"/>
    <col min="7" max="7" width="6.75390625" style="6" customWidth="1"/>
    <col min="8" max="8" width="11.375" style="6" customWidth="1"/>
    <col min="9" max="9" width="19.375" style="7" customWidth="1"/>
    <col min="10" max="10" width="20.125" style="6" customWidth="1"/>
    <col min="11" max="11" width="21.625" style="7" customWidth="1"/>
    <col min="12" max="12" width="23.375" style="6" customWidth="1"/>
    <col min="13" max="13" width="23.75390625" style="6" customWidth="1"/>
    <col min="14" max="14" width="18.25390625" style="6" customWidth="1"/>
    <col min="15" max="15" width="19.375" style="6" customWidth="1"/>
    <col min="16" max="16" width="18.25390625" style="6" customWidth="1"/>
    <col min="17" max="17" width="17.625" style="6" customWidth="1"/>
    <col min="18" max="18" width="18.75390625" style="6" customWidth="1"/>
    <col min="19" max="19" width="22.375" style="6" customWidth="1"/>
    <col min="20" max="20" width="23.00390625" style="6" customWidth="1"/>
    <col min="21" max="21" width="26.25390625" style="6" customWidth="1"/>
    <col min="22" max="22" width="23.75390625" style="6" customWidth="1"/>
    <col min="23" max="23" width="18.625" style="6" customWidth="1"/>
    <col min="24" max="16384" width="16.75390625" style="6" customWidth="1"/>
  </cols>
  <sheetData>
    <row r="1" ht="16.5"/>
    <row r="2" spans="16:17" ht="17.25" thickBot="1">
      <c r="P2" s="31"/>
      <c r="Q2" s="31"/>
    </row>
    <row r="3" spans="3:16" ht="18" thickBot="1" thickTop="1"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10" t="s">
        <v>17</v>
      </c>
      <c r="J3" s="11" t="s">
        <v>18</v>
      </c>
      <c r="K3" s="48" t="s">
        <v>19</v>
      </c>
      <c r="L3" s="79"/>
      <c r="M3" s="79"/>
      <c r="N3" s="79"/>
      <c r="O3" s="79"/>
      <c r="P3" s="79"/>
    </row>
    <row r="4" spans="3:16" ht="17.25" thickTop="1">
      <c r="C4" s="76">
        <v>1</v>
      </c>
      <c r="D4" s="14"/>
      <c r="E4" s="14"/>
      <c r="F4" s="14"/>
      <c r="G4" s="14"/>
      <c r="H4" s="15"/>
      <c r="I4" s="16">
        <v>1</v>
      </c>
      <c r="J4" s="17">
        <v>8.456</v>
      </c>
      <c r="K4" s="49">
        <v>42</v>
      </c>
      <c r="M4" s="7"/>
      <c r="N4" s="7"/>
      <c r="O4" s="7"/>
      <c r="P4" s="7"/>
    </row>
    <row r="5" spans="3:16" ht="16.5">
      <c r="C5" s="77">
        <v>2</v>
      </c>
      <c r="D5" s="18"/>
      <c r="E5" s="18"/>
      <c r="F5" s="18"/>
      <c r="G5" s="18"/>
      <c r="H5" s="19"/>
      <c r="I5" s="20">
        <v>2</v>
      </c>
      <c r="J5" s="21">
        <v>16.845</v>
      </c>
      <c r="K5" s="50">
        <v>60</v>
      </c>
      <c r="M5" s="7"/>
      <c r="N5" s="7"/>
      <c r="O5" s="7"/>
      <c r="P5" s="7"/>
    </row>
    <row r="6" spans="3:16" ht="16.5">
      <c r="C6" s="77">
        <v>3</v>
      </c>
      <c r="D6" s="18"/>
      <c r="E6" s="18"/>
      <c r="F6" s="18"/>
      <c r="G6" s="18"/>
      <c r="H6" s="19"/>
      <c r="I6" s="20">
        <v>1</v>
      </c>
      <c r="J6" s="21">
        <v>3.45</v>
      </c>
      <c r="K6" s="50">
        <v>120</v>
      </c>
      <c r="M6" s="7"/>
      <c r="N6" s="7"/>
      <c r="O6" s="7"/>
      <c r="P6" s="7"/>
    </row>
    <row r="7" spans="3:16" ht="15.75">
      <c r="C7" s="77">
        <v>4</v>
      </c>
      <c r="D7" s="18"/>
      <c r="E7" s="18"/>
      <c r="F7" s="18"/>
      <c r="G7" s="18"/>
      <c r="H7" s="19"/>
      <c r="I7" s="20">
        <v>1</v>
      </c>
      <c r="J7" s="21">
        <v>2.9</v>
      </c>
      <c r="K7" s="50">
        <v>124</v>
      </c>
      <c r="M7" s="7"/>
      <c r="N7" s="7"/>
      <c r="O7" s="7"/>
      <c r="P7" s="7"/>
    </row>
    <row r="8" spans="3:16" ht="15.75">
      <c r="C8" s="77">
        <v>5</v>
      </c>
      <c r="D8" s="18"/>
      <c r="E8" s="18"/>
      <c r="F8" s="18"/>
      <c r="G8" s="18"/>
      <c r="H8" s="19"/>
      <c r="I8" s="20">
        <v>1</v>
      </c>
      <c r="J8" s="21">
        <v>9.243</v>
      </c>
      <c r="K8" s="50">
        <v>58</v>
      </c>
      <c r="M8" s="7"/>
      <c r="N8" s="7"/>
      <c r="O8" s="7"/>
      <c r="P8" s="7"/>
    </row>
    <row r="9" spans="3:16" ht="15.75">
      <c r="C9" s="77">
        <v>6</v>
      </c>
      <c r="D9" s="18"/>
      <c r="E9" s="18"/>
      <c r="F9" s="18"/>
      <c r="G9" s="18"/>
      <c r="H9" s="19"/>
      <c r="I9" s="20"/>
      <c r="J9" s="21"/>
      <c r="K9" s="50"/>
      <c r="M9" s="7"/>
      <c r="N9" s="7"/>
      <c r="O9" s="7"/>
      <c r="P9" s="7"/>
    </row>
    <row r="10" spans="3:16" ht="15.75">
      <c r="C10" s="77">
        <v>7</v>
      </c>
      <c r="D10" s="18"/>
      <c r="E10" s="18"/>
      <c r="F10" s="18"/>
      <c r="G10" s="18"/>
      <c r="H10" s="19"/>
      <c r="I10" s="20"/>
      <c r="J10" s="21"/>
      <c r="K10" s="50"/>
      <c r="M10" s="7"/>
      <c r="N10" s="7"/>
      <c r="O10" s="7"/>
      <c r="P10" s="7"/>
    </row>
    <row r="11" spans="3:16" ht="15.75">
      <c r="C11" s="77">
        <v>8</v>
      </c>
      <c r="D11" s="18"/>
      <c r="E11" s="18"/>
      <c r="F11" s="18"/>
      <c r="G11" s="18"/>
      <c r="H11" s="19"/>
      <c r="I11" s="20"/>
      <c r="J11" s="21"/>
      <c r="K11" s="50"/>
      <c r="M11" s="7"/>
      <c r="N11" s="7"/>
      <c r="O11" s="7"/>
      <c r="P11" s="7"/>
    </row>
    <row r="12" spans="3:16" ht="15.75">
      <c r="C12" s="77">
        <v>9</v>
      </c>
      <c r="D12" s="18"/>
      <c r="E12" s="18"/>
      <c r="F12" s="18"/>
      <c r="G12" s="18"/>
      <c r="H12" s="19"/>
      <c r="I12" s="20"/>
      <c r="J12" s="21"/>
      <c r="K12" s="50"/>
      <c r="M12" s="7"/>
      <c r="N12" s="7"/>
      <c r="O12" s="7"/>
      <c r="P12" s="7"/>
    </row>
    <row r="13" spans="3:16" ht="16.5" thickBot="1">
      <c r="C13" s="78">
        <v>10</v>
      </c>
      <c r="D13" s="23"/>
      <c r="E13" s="23"/>
      <c r="F13" s="23"/>
      <c r="G13" s="23"/>
      <c r="H13" s="24"/>
      <c r="I13" s="25"/>
      <c r="J13" s="26"/>
      <c r="K13" s="51"/>
      <c r="M13" s="7"/>
      <c r="N13" s="7"/>
      <c r="O13" s="7"/>
      <c r="P13" s="7"/>
    </row>
    <row r="14" ht="16.5" thickTop="1">
      <c r="I14" s="27"/>
    </row>
    <row r="15" ht="16.5" thickBot="1"/>
    <row r="16" spans="8:14" ht="17.25" thickBot="1" thickTop="1">
      <c r="H16" s="52" t="s">
        <v>20</v>
      </c>
      <c r="I16" s="52" t="s">
        <v>39</v>
      </c>
      <c r="J16" s="12" t="s">
        <v>37</v>
      </c>
      <c r="K16" s="12" t="s">
        <v>26</v>
      </c>
      <c r="L16" s="12" t="s">
        <v>31</v>
      </c>
      <c r="M16" s="32" t="s">
        <v>29</v>
      </c>
      <c r="N16" s="45" t="s">
        <v>30</v>
      </c>
    </row>
    <row r="17" spans="8:14" ht="17.25" thickBot="1" thickTop="1">
      <c r="H17" s="6">
        <f>IF(I4=1,(J4*J4/(J4*J4+(K4-2)))^(1/2),IF(I4=2,(J4/(J4+K4-2))^(1/2),IF(I4=3,(J4/K4)^(1/2),IF(I4=4,J4/(J4*J4+(4*(K4-2)/K4))^(1/2),))))</f>
        <v>0.8007922756696298</v>
      </c>
      <c r="I17" s="53">
        <f>IF(J4&gt;0,H17,H17*(-1))</f>
        <v>0.8007922756696298</v>
      </c>
      <c r="J17" s="54">
        <f>2*I17/(1-I17*I17)</f>
        <v>4.4645745327780375</v>
      </c>
      <c r="K17" s="54">
        <f>(LN((1+I17)/(1-I17)))/2</f>
        <v>1.1008169395187413</v>
      </c>
      <c r="L17" s="55">
        <f>I17*I17*100</f>
        <v>64.12682687721446</v>
      </c>
      <c r="M17" s="54">
        <f aca="true" t="shared" si="0" ref="M17:M26">IF(K4&gt;0,I17*(K4-2)^(1/2)/((1-(I17)^2))^(1/2),)</f>
        <v>8.456000000000001</v>
      </c>
      <c r="N17" s="56">
        <f aca="true" t="shared" si="1" ref="N17:N26">M17*(1-(M17*M17/(4*(K4-2))))</f>
        <v>4.6770169824</v>
      </c>
    </row>
    <row r="18" spans="8:14" ht="17.25" thickBot="1" thickTop="1">
      <c r="H18" s="6">
        <f aca="true" t="shared" si="2" ref="H18:H26">IF(I5=1,(J5*J5/(J5*J5+(K5-2)))^(1/2),IF(I5=2,(J5/(J5+K5-2))^(1/2),IF(I5=3,(J5/K5)^(1/2),IF(I5=4,J5/(J5*J5+(4*(K5-2)/K5))^(1/2),))))</f>
        <v>0.4744103019660624</v>
      </c>
      <c r="I18" s="53">
        <f aca="true" t="shared" si="3" ref="I18:I26">IF(J5&gt;0,H18,H18*(-1))</f>
        <v>0.4744103019660624</v>
      </c>
      <c r="J18" s="57">
        <f aca="true" t="shared" si="4" ref="J18:J26">2*I18/(1-I18*I18)</f>
        <v>1.2243875534706874</v>
      </c>
      <c r="K18" s="57">
        <f aca="true" t="shared" si="5" ref="K18:K26">(LN((1+I18)/(1-I18)))/2</f>
        <v>0.5157462634854884</v>
      </c>
      <c r="L18" s="55">
        <f aca="true" t="shared" si="6" ref="L18:L26">I18*I18*100</f>
        <v>22.506513461153048</v>
      </c>
      <c r="M18" s="57">
        <f t="shared" si="0"/>
        <v>4.104266073246227</v>
      </c>
      <c r="N18" s="58">
        <f t="shared" si="1"/>
        <v>3.806264512884879</v>
      </c>
    </row>
    <row r="19" spans="8:14" ht="17.25" thickBot="1" thickTop="1">
      <c r="H19" s="6">
        <f t="shared" si="2"/>
        <v>0.30269854990861766</v>
      </c>
      <c r="I19" s="53">
        <f t="shared" si="3"/>
        <v>0.30269854990861766</v>
      </c>
      <c r="J19" s="57">
        <f t="shared" si="4"/>
        <v>0.6664626843983764</v>
      </c>
      <c r="K19" s="57">
        <f t="shared" si="5"/>
        <v>0.3124876928773714</v>
      </c>
      <c r="L19" s="55">
        <f t="shared" si="6"/>
        <v>9.16264121167799</v>
      </c>
      <c r="M19" s="57">
        <f t="shared" si="0"/>
        <v>3.45</v>
      </c>
      <c r="N19" s="58">
        <f t="shared" si="1"/>
        <v>3.3630007944915254</v>
      </c>
    </row>
    <row r="20" spans="8:14" ht="17.25" thickBot="1" thickTop="1">
      <c r="H20" s="6">
        <f t="shared" si="2"/>
        <v>0.2539466864548213</v>
      </c>
      <c r="I20" s="53">
        <f t="shared" si="3"/>
        <v>0.2539466864548213</v>
      </c>
      <c r="J20" s="57">
        <f t="shared" si="4"/>
        <v>0.5429047111569385</v>
      </c>
      <c r="K20" s="57">
        <f t="shared" si="5"/>
        <v>0.259627070985908</v>
      </c>
      <c r="L20" s="55">
        <f t="shared" si="6"/>
        <v>6.4488919561383335</v>
      </c>
      <c r="M20" s="57">
        <f t="shared" si="0"/>
        <v>2.9</v>
      </c>
      <c r="N20" s="58">
        <f t="shared" si="1"/>
        <v>2.8500225409836064</v>
      </c>
    </row>
    <row r="21" spans="8:14" ht="17.25" thickBot="1" thickTop="1">
      <c r="H21" s="6">
        <f t="shared" si="2"/>
        <v>0.7772084273631874</v>
      </c>
      <c r="I21" s="53">
        <f t="shared" si="3"/>
        <v>0.7772084273631874</v>
      </c>
      <c r="J21" s="57">
        <f t="shared" si="4"/>
        <v>3.9258199139453804</v>
      </c>
      <c r="K21" s="57">
        <f t="shared" si="5"/>
        <v>1.0382812152177838</v>
      </c>
      <c r="L21" s="55">
        <f>I21*I21*100</f>
        <v>60.40529395643589</v>
      </c>
      <c r="M21" s="57">
        <f t="shared" si="0"/>
        <v>9.243000000000002</v>
      </c>
      <c r="N21" s="58">
        <f t="shared" si="1"/>
        <v>5.717742536129464</v>
      </c>
    </row>
    <row r="22" spans="8:14" ht="17.25" thickBot="1" thickTop="1">
      <c r="H22" s="6">
        <f t="shared" si="2"/>
        <v>0</v>
      </c>
      <c r="I22" s="53">
        <f t="shared" si="3"/>
        <v>0</v>
      </c>
      <c r="J22" s="57">
        <f t="shared" si="4"/>
        <v>0</v>
      </c>
      <c r="K22" s="57">
        <f t="shared" si="5"/>
        <v>0</v>
      </c>
      <c r="L22" s="55">
        <f>I22*I22*100</f>
        <v>0</v>
      </c>
      <c r="M22" s="57">
        <f t="shared" si="0"/>
        <v>0</v>
      </c>
      <c r="N22" s="58">
        <f t="shared" si="1"/>
        <v>0</v>
      </c>
    </row>
    <row r="23" spans="8:14" ht="17.25" thickBot="1" thickTop="1">
      <c r="H23" s="6">
        <f t="shared" si="2"/>
        <v>0</v>
      </c>
      <c r="I23" s="53">
        <f t="shared" si="3"/>
        <v>0</v>
      </c>
      <c r="J23" s="57">
        <f t="shared" si="4"/>
        <v>0</v>
      </c>
      <c r="K23" s="57">
        <f t="shared" si="5"/>
        <v>0</v>
      </c>
      <c r="L23" s="55">
        <f t="shared" si="6"/>
        <v>0</v>
      </c>
      <c r="M23" s="57">
        <f t="shared" si="0"/>
        <v>0</v>
      </c>
      <c r="N23" s="58">
        <f t="shared" si="1"/>
        <v>0</v>
      </c>
    </row>
    <row r="24" spans="8:14" ht="17.25" thickBot="1" thickTop="1">
      <c r="H24" s="6">
        <f t="shared" si="2"/>
        <v>0</v>
      </c>
      <c r="I24" s="53">
        <f t="shared" si="3"/>
        <v>0</v>
      </c>
      <c r="J24" s="57">
        <f t="shared" si="4"/>
        <v>0</v>
      </c>
      <c r="K24" s="57">
        <f t="shared" si="5"/>
        <v>0</v>
      </c>
      <c r="L24" s="55">
        <f t="shared" si="6"/>
        <v>0</v>
      </c>
      <c r="M24" s="57">
        <f t="shared" si="0"/>
        <v>0</v>
      </c>
      <c r="N24" s="58">
        <f t="shared" si="1"/>
        <v>0</v>
      </c>
    </row>
    <row r="25" spans="8:14" ht="17.25" thickBot="1" thickTop="1">
      <c r="H25" s="6">
        <f t="shared" si="2"/>
        <v>0</v>
      </c>
      <c r="I25" s="53">
        <f t="shared" si="3"/>
        <v>0</v>
      </c>
      <c r="J25" s="57">
        <f t="shared" si="4"/>
        <v>0</v>
      </c>
      <c r="K25" s="57">
        <f t="shared" si="5"/>
        <v>0</v>
      </c>
      <c r="L25" s="55">
        <f t="shared" si="6"/>
        <v>0</v>
      </c>
      <c r="M25" s="57">
        <f t="shared" si="0"/>
        <v>0</v>
      </c>
      <c r="N25" s="58">
        <f t="shared" si="1"/>
        <v>0</v>
      </c>
    </row>
    <row r="26" spans="8:14" ht="17.25" thickBot="1" thickTop="1">
      <c r="H26" s="6">
        <f t="shared" si="2"/>
        <v>0</v>
      </c>
      <c r="I26" s="53">
        <f t="shared" si="3"/>
        <v>0</v>
      </c>
      <c r="J26" s="59">
        <f t="shared" si="4"/>
        <v>0</v>
      </c>
      <c r="K26" s="59">
        <f t="shared" si="5"/>
        <v>0</v>
      </c>
      <c r="L26" s="59">
        <f t="shared" si="6"/>
        <v>0</v>
      </c>
      <c r="M26" s="59">
        <f t="shared" si="0"/>
        <v>0</v>
      </c>
      <c r="N26" s="60">
        <f t="shared" si="1"/>
        <v>0</v>
      </c>
    </row>
    <row r="27" spans="9:11" ht="16.5" thickTop="1">
      <c r="I27" s="6"/>
      <c r="K27" s="6"/>
    </row>
    <row r="28" spans="9:11" ht="15.75">
      <c r="I28" s="6"/>
      <c r="K28" s="6"/>
    </row>
    <row r="29" spans="9:11" ht="15.75">
      <c r="I29"/>
      <c r="J29"/>
      <c r="K29"/>
    </row>
    <row r="30" spans="9:11" ht="15.75">
      <c r="I30" s="6"/>
      <c r="K30" s="6"/>
    </row>
    <row r="31" spans="9:13" ht="15.75">
      <c r="I31" s="6"/>
      <c r="K31" s="6"/>
      <c r="M31"/>
    </row>
    <row r="32" spans="9:14" ht="15.75">
      <c r="I32"/>
      <c r="K32" s="6"/>
      <c r="L32"/>
      <c r="N32"/>
    </row>
    <row r="33" spans="9:11" ht="15.75">
      <c r="I33" s="6"/>
      <c r="K33" s="6"/>
    </row>
    <row r="34" spans="9:11" ht="15.75">
      <c r="I34" s="6"/>
      <c r="K34" s="6"/>
    </row>
    <row r="35" spans="9:11" ht="15.75">
      <c r="I35"/>
      <c r="K35" s="6"/>
    </row>
    <row r="36" spans="9:11" ht="15.75">
      <c r="I36" s="6"/>
      <c r="K36" s="6"/>
    </row>
    <row r="37" ht="15.75">
      <c r="I37" s="6"/>
    </row>
    <row r="38" ht="15.75">
      <c r="I38"/>
    </row>
    <row r="39" ht="15.75">
      <c r="I39" s="6"/>
    </row>
    <row r="40" ht="15.75">
      <c r="I40" s="6"/>
    </row>
    <row r="41" ht="15.75">
      <c r="I41"/>
    </row>
    <row r="42" ht="15.75">
      <c r="I42" s="6"/>
    </row>
    <row r="43" ht="15.75">
      <c r="I43" s="6"/>
    </row>
    <row r="44" ht="15.75">
      <c r="I44"/>
    </row>
    <row r="45" ht="15.75">
      <c r="I45" s="6"/>
    </row>
    <row r="46" ht="15.75">
      <c r="I46"/>
    </row>
    <row r="47" ht="15.75">
      <c r="I47" s="6"/>
    </row>
    <row r="48" spans="9:11" ht="15.75">
      <c r="I48" s="6"/>
      <c r="K48" s="6"/>
    </row>
    <row r="49" spans="9:11" ht="15.75">
      <c r="I49" s="6"/>
      <c r="K49" s="6"/>
    </row>
    <row r="50" spans="9:11" ht="15.75">
      <c r="I50"/>
      <c r="K50" s="6"/>
    </row>
    <row r="51" spans="9:11" ht="15.75">
      <c r="I51" s="6"/>
      <c r="K51" s="6"/>
    </row>
    <row r="52" spans="9:11" ht="16.5" thickBot="1">
      <c r="I52" s="6"/>
      <c r="K52" s="6"/>
    </row>
    <row r="53" spans="9:14" ht="17.25" thickBot="1" thickTop="1">
      <c r="I53" s="46" t="s">
        <v>22</v>
      </c>
      <c r="J53" s="13" t="s">
        <v>38</v>
      </c>
      <c r="K53" s="61" t="s">
        <v>28</v>
      </c>
      <c r="L53" s="61" t="s">
        <v>21</v>
      </c>
      <c r="M53" s="61" t="s">
        <v>32</v>
      </c>
      <c r="N53" s="62" t="s">
        <v>27</v>
      </c>
    </row>
    <row r="54" spans="9:14" ht="17.25" thickBot="1" thickTop="1">
      <c r="I54" s="47">
        <f>COUNTA(K4:K13)</f>
        <v>5</v>
      </c>
      <c r="J54" s="30">
        <f>SUM((K4-3)*K17,(K5-3)*K18,(K6-3)*K19,(K7-3)*K20,(K8-3)*K21,(K9-3)*K22,(K10-3)*K23,(K11-3)*K24,(K12-3)*K25,(K13-3)*K26)/SUM(K4-3,K5-3,K6-3,K7-3,K8-3,K9-3,K10-3,K11-3,K12-3,K13-3)</f>
        <v>0.5278363640449978</v>
      </c>
      <c r="K54" s="63">
        <f>SUMPRODUCT(K72:K81,M72:M81)</f>
        <v>4.42371325325899</v>
      </c>
      <c r="L54" s="64">
        <f>((SUM(N17:N26)/1.645)^2)-I54</f>
        <v>149.00202507279388</v>
      </c>
      <c r="M54" s="64">
        <f>SUM(N17:N26)/(I54)^(1/2)</f>
        <v>9.12943952165309</v>
      </c>
      <c r="N54" s="65">
        <f>SUM(M17:M26)/(SUM((K4-2)/(K4-4),(K5-2)/(K5-4),(K6-2)/(K6-4),(K7-2)/(K7-4),(K8-2)/(K8-4),(K9-2)/(K9-4),(K10-2)/(K10-4),(K11-2)/(K11-4),(K12-2)/(K12-4),(K13-2)/(K13-4)))^(1/2)</f>
        <v>10.172659342605318</v>
      </c>
    </row>
    <row r="55" spans="9:14" ht="16.5" thickTop="1">
      <c r="I55" s="28" t="s">
        <v>36</v>
      </c>
      <c r="J55" s="22"/>
      <c r="K55" s="73" t="s">
        <v>33</v>
      </c>
      <c r="L55" s="66" t="s">
        <v>35</v>
      </c>
      <c r="M55" s="66" t="s">
        <v>34</v>
      </c>
      <c r="N55" s="67" t="s">
        <v>34</v>
      </c>
    </row>
    <row r="56" spans="9:14" ht="15.75">
      <c r="I56" s="6"/>
      <c r="K56" s="74">
        <f>CHIDIST(K54,I54-1)</f>
        <v>0.35168919283676425</v>
      </c>
      <c r="L56" s="69">
        <f>5*I54+10</f>
        <v>35</v>
      </c>
      <c r="M56" s="68">
        <f>1-NORMSDIST(M54)</f>
        <v>0</v>
      </c>
      <c r="N56" s="70">
        <f>1-NORMSDIST(N54)</f>
        <v>0</v>
      </c>
    </row>
    <row r="57" spans="9:14" ht="16.5" thickBot="1">
      <c r="I57" s="6"/>
      <c r="K57" s="75" t="str">
        <f>IF(K56&lt;=0.001,"***",IF(K56&lt;=0.01,"**",IF(K56&lt;=0.05,"*","無異質性")))</f>
        <v>無異質性</v>
      </c>
      <c r="L57" s="71" t="str">
        <f>IF(L54&gt;(5*I54+10),"無出版偏差問題","研究篇數太少")</f>
        <v>無出版偏差問題</v>
      </c>
      <c r="M57" s="71" t="str">
        <f>IF(M56&lt;=0.001,"***",IF(M56&lt;=0.01,"**",IF(M56&lt;=0.05,"*","無顯著")))</f>
        <v>***</v>
      </c>
      <c r="N57" s="72" t="str">
        <f>IF(N56&lt;=0.001,"***",IF(N56&lt;=0.01,"**",IF(N56&lt;=0.05,"*","無顯著")))</f>
        <v>***</v>
      </c>
    </row>
    <row r="58" spans="9:13" ht="16.5" thickTop="1">
      <c r="I58" s="6"/>
      <c r="K58" s="6"/>
      <c r="L58" s="33"/>
      <c r="M58"/>
    </row>
    <row r="59" spans="9:13" ht="15.75">
      <c r="I59" s="6"/>
      <c r="K59" s="6"/>
      <c r="L59"/>
      <c r="M59"/>
    </row>
    <row r="60" spans="9:13" ht="15.75">
      <c r="I60" s="6"/>
      <c r="J60"/>
      <c r="K60" s="6"/>
      <c r="M60"/>
    </row>
    <row r="61" spans="9:14" ht="15.75">
      <c r="I61" s="6"/>
      <c r="K61" s="6"/>
      <c r="M61"/>
      <c r="N61"/>
    </row>
    <row r="62" spans="9:11" ht="15.75">
      <c r="I62" s="6"/>
      <c r="K62" s="6"/>
    </row>
    <row r="63" spans="9:11" ht="15.75">
      <c r="I63" s="6"/>
      <c r="K63" s="6"/>
    </row>
    <row r="64" spans="9:11" ht="15.75">
      <c r="I64" s="6"/>
      <c r="K64" s="6"/>
    </row>
    <row r="65" spans="9:11" ht="15.75">
      <c r="I65" s="6"/>
      <c r="K65" s="6"/>
    </row>
    <row r="66" spans="9:13" ht="15.75">
      <c r="I66" s="6"/>
      <c r="K66" s="6"/>
      <c r="M66"/>
    </row>
    <row r="67" spans="9:11" ht="15.75">
      <c r="I67" s="6"/>
      <c r="K67" s="6"/>
    </row>
    <row r="68" spans="9:11" ht="15.75">
      <c r="I68" s="6"/>
      <c r="K68" s="6"/>
    </row>
    <row r="69" spans="9:11" ht="15.75">
      <c r="I69" s="6"/>
      <c r="K69" s="6"/>
    </row>
    <row r="70" spans="9:11" ht="16.5" thickBot="1">
      <c r="I70" s="6"/>
      <c r="K70" s="6"/>
    </row>
    <row r="71" spans="9:13" ht="16.5" thickBot="1">
      <c r="I71" s="6"/>
      <c r="K71" s="42" t="s">
        <v>23</v>
      </c>
      <c r="L71" s="43" t="s">
        <v>25</v>
      </c>
      <c r="M71" s="44" t="s">
        <v>24</v>
      </c>
    </row>
    <row r="72" spans="9:13" ht="15.75">
      <c r="I72" s="6"/>
      <c r="K72" s="34">
        <f aca="true" t="shared" si="7" ref="K72:K81">IF(K4&gt;0,(2*K4)/(8+I17*I17),0)</f>
        <v>9.720795303110725</v>
      </c>
      <c r="L72" s="29">
        <f>SUMPRODUCT(K72:K81,I17:I26)/SUM(K72:K81)</f>
        <v>0.42738897205946036</v>
      </c>
      <c r="M72" s="35">
        <f>IF(K4&gt;0,(I17-L72)^2,0)</f>
        <v>0.1394300271469884</v>
      </c>
    </row>
    <row r="73" spans="9:13" ht="15.75">
      <c r="I73" s="6"/>
      <c r="K73" s="36">
        <f t="shared" si="7"/>
        <v>14.58955011736422</v>
      </c>
      <c r="L73" s="37"/>
      <c r="M73" s="38">
        <f>IF(K5&gt;0,(I18-L72)^2,0)</f>
        <v>0.0022110054661855054</v>
      </c>
    </row>
    <row r="74" spans="9:13" ht="15.75">
      <c r="I74" s="6"/>
      <c r="K74" s="36">
        <f t="shared" si="7"/>
        <v>29.66029173573965</v>
      </c>
      <c r="L74" s="37"/>
      <c r="M74" s="38">
        <f>IF(K6&gt;0,(I19-L72)^2,0)</f>
        <v>0.015547701376155363</v>
      </c>
    </row>
    <row r="75" spans="9:13" ht="15.75">
      <c r="I75" s="6"/>
      <c r="K75" s="36">
        <f t="shared" si="7"/>
        <v>30.75210375681047</v>
      </c>
      <c r="L75" s="37"/>
      <c r="M75" s="38">
        <f>IF(K7&gt;0,(I20-L72)^2,0)</f>
        <v>0.030082226435761177</v>
      </c>
    </row>
    <row r="76" spans="9:13" ht="15.75">
      <c r="I76" s="6"/>
      <c r="K76" s="36">
        <f t="shared" si="7"/>
        <v>13.482018394679162</v>
      </c>
      <c r="L76" s="37"/>
      <c r="M76" s="38">
        <f>IF(K8&gt;0,(I21-L72)^2,0)</f>
        <v>0.12237365130899629</v>
      </c>
    </row>
    <row r="77" spans="9:13" ht="15.75">
      <c r="I77" s="6"/>
      <c r="K77" s="36">
        <f t="shared" si="7"/>
        <v>0</v>
      </c>
      <c r="L77" s="37"/>
      <c r="M77" s="38">
        <f>IF(K9&gt;0,(I22-L72)^2,0)</f>
        <v>0</v>
      </c>
    </row>
    <row r="78" spans="9:13" ht="15.75">
      <c r="I78" s="6"/>
      <c r="K78" s="36">
        <f t="shared" si="7"/>
        <v>0</v>
      </c>
      <c r="L78" s="37"/>
      <c r="M78" s="38">
        <f>IF(K10&gt;0,(I23-L72)^2,0)</f>
        <v>0</v>
      </c>
    </row>
    <row r="79" spans="9:13" ht="15.75">
      <c r="I79" s="6"/>
      <c r="K79" s="36">
        <f t="shared" si="7"/>
        <v>0</v>
      </c>
      <c r="L79" s="37"/>
      <c r="M79" s="38">
        <f>IF(K11&gt;0,(I24-L79)^2,0)</f>
        <v>0</v>
      </c>
    </row>
    <row r="80" spans="9:13" ht="15.75">
      <c r="I80" s="6"/>
      <c r="K80" s="36">
        <f t="shared" si="7"/>
        <v>0</v>
      </c>
      <c r="L80" s="37"/>
      <c r="M80" s="38">
        <f>IF(K12&gt;0,(I25-L72)^2,0)</f>
        <v>0</v>
      </c>
    </row>
    <row r="81" spans="9:13" ht="16.5" thickBot="1">
      <c r="I81" s="6"/>
      <c r="K81" s="39">
        <f t="shared" si="7"/>
        <v>0</v>
      </c>
      <c r="L81" s="40"/>
      <c r="M81" s="41">
        <f>IF(K13&gt;0,(I26-L72)^2,0)</f>
        <v>0</v>
      </c>
    </row>
    <row r="82" ht="15.75">
      <c r="I82" s="6"/>
    </row>
    <row r="83" spans="9:11" ht="15.75">
      <c r="I83" s="6"/>
      <c r="K83" s="6"/>
    </row>
  </sheetData>
  <sheetProtection/>
  <dataValidations count="2">
    <dataValidation type="list" allowBlank="1" showInputMessage="1" showErrorMessage="1" sqref="I14">
      <formula1>"1. t值 , 2. F值 , 3. chi2值 , 4. d值 "</formula1>
    </dataValidation>
    <dataValidation type="list" allowBlank="1" showInputMessage="1" showErrorMessage="1" sqref="I4:I13">
      <formula1>"1, 2, 3, 4"</formula1>
    </dataValidation>
  </dataValidations>
  <printOptions/>
  <pageMargins left="0.75" right="0.75" top="1" bottom="1" header="0.5" footer="0.5"/>
  <pageSetup horizontalDpi="1200" verticalDpi="1200" orientation="portrait" paperSize="9" scale="43" r:id="rId23"/>
  <legacyDrawing r:id="rId22"/>
  <oleObjects>
    <oleObject progId="Equation.3" shapeId="47880" r:id="rId2"/>
    <oleObject progId="Equation.3" shapeId="49065" r:id="rId3"/>
    <oleObject progId="Equation.3" shapeId="49798" r:id="rId4"/>
    <oleObject progId="Equation.3" shapeId="50946" r:id="rId5"/>
    <oleObject progId="Equation.3" shapeId="53737" r:id="rId6"/>
    <oleObject progId="Equation.3" shapeId="55474" r:id="rId7"/>
    <oleObject progId="Equation.3" shapeId="56642" r:id="rId8"/>
    <oleObject progId="Equation.3" shapeId="57911" r:id="rId9"/>
    <oleObject progId="Equation.3" shapeId="61667" r:id="rId10"/>
    <oleObject progId="Equation.3" shapeId="71164" r:id="rId11"/>
    <oleObject progId="Equation.3" shapeId="99944" r:id="rId12"/>
    <oleObject progId="Equation.3" shapeId="100563" r:id="rId13"/>
    <oleObject progId="Equation.3" shapeId="102784" r:id="rId14"/>
    <oleObject progId="Equation.3" shapeId="103390" r:id="rId15"/>
    <oleObject progId="Equation.3" shapeId="104567" r:id="rId16"/>
    <oleObject progId="Equation.3" shapeId="105017" r:id="rId17"/>
    <oleObject progId="Equation.3" shapeId="105770" r:id="rId18"/>
    <oleObject progId="Equation.3" shapeId="106325" r:id="rId19"/>
    <oleObject progId="Equation.3" shapeId="106974" r:id="rId20"/>
    <oleObject progId="Equation.3" shapeId="108145" r:id="rId2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13.375" style="0" customWidth="1"/>
    <col min="2" max="2" width="16.375" style="0" customWidth="1"/>
    <col min="3" max="3" width="20.125" style="0" customWidth="1"/>
    <col min="4" max="4" width="17.75390625" style="4" customWidth="1"/>
    <col min="5" max="5" width="29.75390625" style="0" customWidth="1"/>
  </cols>
  <sheetData>
    <row r="1" spans="1:8" ht="17.25" thickBot="1" thickTop="1">
      <c r="A1" s="2" t="s">
        <v>7</v>
      </c>
      <c r="B1" s="2" t="s">
        <v>1</v>
      </c>
      <c r="C1" s="1" t="s">
        <v>2</v>
      </c>
      <c r="D1" s="3" t="s">
        <v>0</v>
      </c>
      <c r="E1" s="5" t="s">
        <v>9</v>
      </c>
      <c r="G1">
        <v>4</v>
      </c>
      <c r="H1">
        <f>G1^(1/2)</f>
        <v>2</v>
      </c>
    </row>
    <row r="2" spans="1:4" ht="16.5" thickTop="1">
      <c r="A2" t="s">
        <v>3</v>
      </c>
      <c r="B2">
        <v>3.254</v>
      </c>
      <c r="C2">
        <v>125</v>
      </c>
      <c r="D2" s="4">
        <f>(B2*B2/(B2*B2+(C2-2)))^(1/2)</f>
        <v>0.28153538410989504</v>
      </c>
    </row>
    <row r="3" spans="1:5" ht="15.75">
      <c r="A3" t="s">
        <v>4</v>
      </c>
      <c r="B3">
        <v>3.79</v>
      </c>
      <c r="C3">
        <v>134</v>
      </c>
      <c r="D3" s="4">
        <f>(B3*B3/(B3*B3+(C3-2)))^(1/2)</f>
        <v>0.3132722502678946</v>
      </c>
      <c r="E3" t="s">
        <v>10</v>
      </c>
    </row>
    <row r="4" spans="1:5" ht="15.75">
      <c r="A4" t="s">
        <v>5</v>
      </c>
      <c r="B4">
        <v>9.896</v>
      </c>
      <c r="C4">
        <v>68</v>
      </c>
      <c r="D4" s="4">
        <f>(B4/C4)^(1/2)</f>
        <v>0.3814831736324761</v>
      </c>
      <c r="E4" t="s">
        <v>8</v>
      </c>
    </row>
    <row r="5" spans="1:4" ht="15.75">
      <c r="A5" t="s">
        <v>6</v>
      </c>
      <c r="B5">
        <v>0.5</v>
      </c>
      <c r="C5">
        <v>24</v>
      </c>
      <c r="D5" s="4">
        <f>B5/(B5*B5+(4*(C5+2)/C5))^(1/2)</f>
        <v>0.2335496832484569</v>
      </c>
    </row>
    <row r="7" ht="15.75">
      <c r="D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</dc:creator>
  <cp:keywords/>
  <dc:description/>
  <cp:lastModifiedBy>WUNAN</cp:lastModifiedBy>
  <cp:lastPrinted>2011-05-04T19:56:21Z</cp:lastPrinted>
  <dcterms:created xsi:type="dcterms:W3CDTF">2011-05-01T05:07:46Z</dcterms:created>
  <dcterms:modified xsi:type="dcterms:W3CDTF">2022-03-18T07:46:57Z</dcterms:modified>
  <cp:category/>
  <cp:version/>
  <cp:contentType/>
  <cp:contentStatus/>
</cp:coreProperties>
</file>